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05" windowHeight="6795" tabRatio="662" activeTab="0"/>
  </bookViews>
  <sheets>
    <sheet name="Ch Soc Cab " sheetId="1" r:id="rId1"/>
  </sheets>
  <definedNames>
    <definedName name="_xlnm.Print_Area" localSheetId="0">'Ch Soc Cab '!$A$1:$N$52</definedName>
  </definedNames>
  <calcPr fullCalcOnLoad="1"/>
</workbook>
</file>

<file path=xl/sharedStrings.xml><?xml version="1.0" encoding="utf-8"?>
<sst xmlns="http://schemas.openxmlformats.org/spreadsheetml/2006/main" count="81" uniqueCount="75">
  <si>
    <t>Montant</t>
  </si>
  <si>
    <t>Bénéfice</t>
  </si>
  <si>
    <t>Total Soumis à Cotisation</t>
  </si>
  <si>
    <t>Base</t>
  </si>
  <si>
    <t>URSSAF</t>
  </si>
  <si>
    <t>CAISSE D'ASSURANCE MALADIE</t>
  </si>
  <si>
    <t>Contribution à la Formation</t>
  </si>
  <si>
    <t xml:space="preserve">Réduction </t>
  </si>
  <si>
    <t>à demander</t>
  </si>
  <si>
    <t>possible</t>
  </si>
  <si>
    <t>En cas de revenu "Ski" intégré au BNC</t>
  </si>
  <si>
    <t>Ch Soc. Compl</t>
  </si>
  <si>
    <t>Retraite de Base</t>
  </si>
  <si>
    <t>Retraite Complém.</t>
  </si>
  <si>
    <t>Rev 2003</t>
  </si>
  <si>
    <t>Base Retenue</t>
  </si>
  <si>
    <t>REVENU DECLARE</t>
  </si>
  <si>
    <t>Rev 2004</t>
  </si>
  <si>
    <t xml:space="preserve">REAJUSTEMENT/2006 sur le dû réellement/2004 </t>
  </si>
  <si>
    <t>Invalidité décès Forfait</t>
  </si>
  <si>
    <t>Base de calcul cot° définitive</t>
  </si>
  <si>
    <t>Cot° Sociales</t>
  </si>
  <si>
    <t>CSG RDS 8%</t>
  </si>
  <si>
    <t>Contribution Formation</t>
  </si>
  <si>
    <t xml:space="preserve">CIPAV </t>
  </si>
  <si>
    <t xml:space="preserve">Base </t>
  </si>
  <si>
    <t>Recettes avant toute déduction</t>
  </si>
  <si>
    <t>(= Madelin)</t>
  </si>
  <si>
    <t>TOTAL CUMULE</t>
  </si>
  <si>
    <t>soit un pourcentage de</t>
  </si>
  <si>
    <t>TOTAL URSSAF</t>
  </si>
  <si>
    <t>TOTAL MALADIE</t>
  </si>
  <si>
    <t xml:space="preserve"> </t>
  </si>
  <si>
    <t>Calculé avec 50% de charges</t>
  </si>
  <si>
    <t>Alloc Fam 2,15%</t>
  </si>
  <si>
    <t>cotisation à la retraite de base</t>
  </si>
  <si>
    <t>Je rentre ici mes recettes (chiffre d'affaires) avant toute déduction,</t>
  </si>
  <si>
    <t>Le tableur calcule ici le montant de cotisation si je suis AE</t>
  </si>
  <si>
    <t>Le tableur calcule ici le montant de mon revenu imposable en situation AE</t>
  </si>
  <si>
    <t>Ici, je rentre mes charges sociales payées (si j'avais déjà une activité)</t>
  </si>
  <si>
    <t>En bas, en case rose, j'obtiens le calcul des cotisations dues en régime classique,</t>
  </si>
  <si>
    <t>Mes cotisations sociales en régime classique</t>
  </si>
  <si>
    <t>La cotis° proport. s'applique aux revenus &gt; 4 441 €</t>
  </si>
  <si>
    <t xml:space="preserve">ET permet de valider 3 trimestres de </t>
  </si>
  <si>
    <t>NB</t>
  </si>
  <si>
    <t>SIMULATION CHARGES PROFESSIONS LIBERALES</t>
  </si>
  <si>
    <t>Ici, je rentre mes "Madelin" : Mutuelle/indem Journ,, non déductibles pour le calcul des ch. Sociales</t>
  </si>
  <si>
    <t>Charges sociales obligatoires payées</t>
  </si>
  <si>
    <t>8,23%+1,87%</t>
  </si>
  <si>
    <t>Rev.2015 &lt; 5 792</t>
  </si>
  <si>
    <t>Rev. 2015&lt; 11 585</t>
  </si>
  <si>
    <t>Rev. 2015&lt; 17 377</t>
  </si>
  <si>
    <t>Rev. 2015&lt; 23170</t>
  </si>
  <si>
    <t>Décret à paraître pour moduler le taux des cotisation de 3% à 6,50% selon les revenus</t>
  </si>
  <si>
    <t>applicable en 2017 mais non paru au 01/03/2017</t>
  </si>
  <si>
    <t>RESULTAT</t>
  </si>
  <si>
    <t>Pour un bénéfice imposable de</t>
  </si>
  <si>
    <t>SI JE BENEFICIE DE L'ACCRE</t>
  </si>
  <si>
    <t>1ere année régime classique reste la CSG</t>
  </si>
  <si>
    <t>exonération sur 12 mois en tout</t>
  </si>
  <si>
    <t>Mes cotisations sociales en régime micro entrepreneur</t>
  </si>
  <si>
    <t>1ere année en régime micro entrepreneur</t>
  </si>
  <si>
    <t>Réduction de 75% puis de 50% puis de 25% sur 36 mois en tout</t>
  </si>
  <si>
    <t xml:space="preserve">Bénéfice </t>
  </si>
  <si>
    <t>des recettes</t>
  </si>
  <si>
    <t>Cotisations sociales Libéral 22,90%+ form cont. 0,20% =23,10%</t>
  </si>
  <si>
    <t>Invalidité décès 76€ Cl1 incluse dans le calcul</t>
  </si>
  <si>
    <t>TOTAL CIPAV</t>
  </si>
  <si>
    <t xml:space="preserve">SIMULATION AU REGIME MICRO SOCIAL </t>
  </si>
  <si>
    <t>SUR 1214€</t>
  </si>
  <si>
    <t>COMPARATIF REGIME MICRO ET REGIME CLASSIQUE</t>
  </si>
  <si>
    <t>Seuils 2015 pour la reduction en attente de</t>
  </si>
  <si>
    <t>la MAJ courant mars 2017</t>
  </si>
  <si>
    <t>en bas du tableau, MAIS je peux rentrer une somme calculée par mes soins à la place</t>
  </si>
  <si>
    <t xml:space="preserve">Ici le bénéfice se calcule automatiquement avec 50% de charges sur la base des recettes saisies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</si>
</sst>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_-* #,##0.0\ _F_-;\-* #,##0.0\ _F_-;_-* &quot;-&quot;??\ _F_-;_-@_-"/>
    <numFmt numFmtId="175" formatCode="_-* #,##0\ _F_-;\-* #,##0\ _F_-;_-* &quot;-&quot;??\ _F_-;_-@_-"/>
    <numFmt numFmtId="176" formatCode="_-* #,##0.000\ _F_-;\-* #,##0.000\ _F_-;_-* &quot;-&quot;??\ _F_-;_-@_-"/>
    <numFmt numFmtId="177" formatCode="#,##0.00\ _F"/>
    <numFmt numFmtId="178" formatCode="[&gt;=3000000000000]#&quot; &quot;##&quot; &quot;##&quot; &quot;##&quot; &quot;###&quot; &quot;###&quot; | &quot;##;#&quot; &quot;##&quot; &quot;##&quot; &quot;##&quot; &quot;###&quot; &quot;###"/>
    <numFmt numFmtId="179" formatCode="0_ ;\-0\ "/>
    <numFmt numFmtId="180" formatCode="_-* #,##0.0000\ _F_-;\-* #,##0.0000\ _F_-;_-* &quot;-&quot;??\ _F_-;_-@_-"/>
    <numFmt numFmtId="181" formatCode="_-* #,##0.00000\ _F_-;\-* #,##0.00000\ _F_-;_-* &quot;-&quot;??\ _F_-;_-@_-"/>
    <numFmt numFmtId="182" formatCode="0.00000"/>
    <numFmt numFmtId="183" formatCode="0.000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#,##0.00\ &quot;€&quot;"/>
    <numFmt numFmtId="188" formatCode="#,##0.0\ &quot;€&quot;"/>
    <numFmt numFmtId="189" formatCode="#,##0\ &quot;€&quot;"/>
    <numFmt numFmtId="190" formatCode="0.0%"/>
    <numFmt numFmtId="191" formatCode="_-* #,##0\ _€_-;\-* #,##0\ _€_-;_-* &quot;-&quot;??\ _€_-;_-@_-"/>
    <numFmt numFmtId="192" formatCode="[$-40C]dddd\ d\ mmmm\ yyyy"/>
    <numFmt numFmtId="193" formatCode="#,##0.00\ _€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_-* #,##0.00\ [$€-40C]_-;\-* #,##0.00\ [$€-40C]_-;_-* &quot;-&quot;??\ [$€-40C]_-;_-@_-"/>
    <numFmt numFmtId="197" formatCode="_-* #,##0.000\ [$€-40C]_-;\-* #,##0.000\ [$€-40C]_-;_-* &quot;-&quot;??\ [$€-40C]_-;_-@_-"/>
    <numFmt numFmtId="198" formatCode="_-* #,##0.0\ [$€-40C]_-;\-* #,##0.0\ [$€-40C]_-;_-* &quot;-&quot;??\ [$€-40C]_-;_-@_-"/>
    <numFmt numFmtId="199" formatCode="_-* #,##0\ [$€-40C]_-;\-* #,##0\ [$€-40C]_-;_-* &quot;-&quot;??\ [$€-40C]_-;_-@_-"/>
  </numFmts>
  <fonts count="56">
    <font>
      <sz val="1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Ebrima"/>
      <family val="0"/>
    </font>
    <font>
      <sz val="10"/>
      <name val="Ebrima"/>
      <family val="0"/>
    </font>
    <font>
      <b/>
      <i/>
      <sz val="10"/>
      <name val="Ebrima"/>
      <family val="0"/>
    </font>
    <font>
      <i/>
      <sz val="10"/>
      <name val="Ebrima"/>
      <family val="0"/>
    </font>
    <font>
      <sz val="11"/>
      <name val="Ebrima"/>
      <family val="0"/>
    </font>
    <font>
      <sz val="6"/>
      <name val="Ebrima"/>
      <family val="0"/>
    </font>
    <font>
      <sz val="8"/>
      <name val="Ebrima"/>
      <family val="0"/>
    </font>
    <font>
      <b/>
      <sz val="10"/>
      <color indexed="9"/>
      <name val="Ebrima"/>
      <family val="0"/>
    </font>
    <font>
      <sz val="8"/>
      <color indexed="9"/>
      <name val="Ebrima"/>
      <family val="0"/>
    </font>
    <font>
      <sz val="10"/>
      <color indexed="9"/>
      <name val="Ebrima"/>
      <family val="0"/>
    </font>
    <font>
      <b/>
      <sz val="10"/>
      <color indexed="10"/>
      <name val="Ebrima"/>
      <family val="0"/>
    </font>
    <font>
      <sz val="9"/>
      <name val="Ebrima"/>
      <family val="0"/>
    </font>
    <font>
      <b/>
      <sz val="9"/>
      <name val="Ebrima"/>
      <family val="0"/>
    </font>
    <font>
      <b/>
      <sz val="8"/>
      <name val="Ebrima"/>
      <family val="0"/>
    </font>
    <font>
      <b/>
      <sz val="7"/>
      <name val="Ebr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E249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5D5EB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175" fontId="24" fillId="34" borderId="18" xfId="46" applyNumberFormat="1" applyFont="1" applyFill="1" applyBorder="1" applyAlignment="1" applyProtection="1">
      <alignment/>
      <protection locked="0"/>
    </xf>
    <xf numFmtId="175" fontId="24" fillId="35" borderId="19" xfId="46" applyNumberFormat="1" applyFont="1" applyFill="1" applyBorder="1" applyAlignment="1" applyProtection="1">
      <alignment/>
      <protection locked="0"/>
    </xf>
    <xf numFmtId="0" fontId="26" fillId="34" borderId="0" xfId="0" applyFont="1" applyFill="1" applyAlignment="1">
      <alignment horizontal="left"/>
    </xf>
    <xf numFmtId="175" fontId="24" fillId="34" borderId="0" xfId="46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5" fillId="33" borderId="20" xfId="0" applyFont="1" applyFill="1" applyBorder="1" applyAlignment="1">
      <alignment/>
    </xf>
    <xf numFmtId="0" fontId="25" fillId="33" borderId="21" xfId="0" applyFont="1" applyFill="1" applyBorder="1" applyAlignment="1">
      <alignment/>
    </xf>
    <xf numFmtId="0" fontId="25" fillId="33" borderId="22" xfId="0" applyFont="1" applyFill="1" applyBorder="1" applyAlignment="1">
      <alignment/>
    </xf>
    <xf numFmtId="0" fontId="28" fillId="0" borderId="0" xfId="0" applyFont="1" applyAlignment="1">
      <alignment/>
    </xf>
    <xf numFmtId="0" fontId="25" fillId="0" borderId="23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4" fillId="0" borderId="25" xfId="0" applyFont="1" applyBorder="1" applyAlignment="1">
      <alignment horizontal="center"/>
    </xf>
    <xf numFmtId="175" fontId="25" fillId="0" borderId="0" xfId="46" applyNumberFormat="1" applyFont="1" applyBorder="1" applyAlignment="1">
      <alignment/>
    </xf>
    <xf numFmtId="175" fontId="25" fillId="0" borderId="26" xfId="46" applyNumberFormat="1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2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175" fontId="26" fillId="0" borderId="26" xfId="0" applyNumberFormat="1" applyFont="1" applyFill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27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3" xfId="0" applyFont="1" applyBorder="1" applyAlignment="1">
      <alignment/>
    </xf>
    <xf numFmtId="171" fontId="24" fillId="0" borderId="11" xfId="0" applyNumberFormat="1" applyFont="1" applyBorder="1" applyAlignment="1">
      <alignment/>
    </xf>
    <xf numFmtId="171" fontId="24" fillId="0" borderId="14" xfId="0" applyNumberFormat="1" applyFont="1" applyBorder="1" applyAlignment="1">
      <alignment/>
    </xf>
    <xf numFmtId="175" fontId="24" fillId="0" borderId="28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30" fillId="0" borderId="0" xfId="0" applyFont="1" applyBorder="1" applyAlignment="1">
      <alignment/>
    </xf>
    <xf numFmtId="175" fontId="25" fillId="0" borderId="27" xfId="46" applyNumberFormat="1" applyFont="1" applyBorder="1" applyAlignment="1">
      <alignment/>
    </xf>
    <xf numFmtId="0" fontId="31" fillId="36" borderId="0" xfId="0" applyFont="1" applyFill="1" applyBorder="1" applyAlignment="1">
      <alignment/>
    </xf>
    <xf numFmtId="175" fontId="32" fillId="36" borderId="0" xfId="0" applyNumberFormat="1" applyFont="1" applyFill="1" applyBorder="1" applyAlignment="1">
      <alignment/>
    </xf>
    <xf numFmtId="175" fontId="33" fillId="36" borderId="0" xfId="0" applyNumberFormat="1" applyFont="1" applyFill="1" applyBorder="1" applyAlignment="1">
      <alignment/>
    </xf>
    <xf numFmtId="171" fontId="33" fillId="36" borderId="0" xfId="46" applyFont="1" applyFill="1" applyBorder="1" applyAlignment="1">
      <alignment/>
    </xf>
    <xf numFmtId="175" fontId="33" fillId="36" borderId="26" xfId="46" applyNumberFormat="1" applyFont="1" applyFill="1" applyBorder="1" applyAlignment="1">
      <alignment/>
    </xf>
    <xf numFmtId="0" fontId="32" fillId="36" borderId="0" xfId="0" applyFont="1" applyFill="1" applyBorder="1" applyAlignment="1">
      <alignment/>
    </xf>
    <xf numFmtId="0" fontId="33" fillId="36" borderId="26" xfId="0" applyFont="1" applyFill="1" applyBorder="1" applyAlignment="1">
      <alignment/>
    </xf>
    <xf numFmtId="171" fontId="25" fillId="0" borderId="0" xfId="46" applyFont="1" applyBorder="1" applyAlignment="1">
      <alignment/>
    </xf>
    <xf numFmtId="175" fontId="25" fillId="0" borderId="27" xfId="46" applyNumberFormat="1" applyFont="1" applyBorder="1" applyAlignment="1">
      <alignment horizontal="center"/>
    </xf>
    <xf numFmtId="9" fontId="30" fillId="37" borderId="19" xfId="0" applyNumberFormat="1" applyFont="1" applyFill="1" applyBorder="1" applyAlignment="1">
      <alignment/>
    </xf>
    <xf numFmtId="9" fontId="25" fillId="37" borderId="0" xfId="0" applyNumberFormat="1" applyFont="1" applyFill="1" applyBorder="1" applyAlignment="1">
      <alignment/>
    </xf>
    <xf numFmtId="0" fontId="24" fillId="37" borderId="0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175" fontId="24" fillId="0" borderId="24" xfId="46" applyNumberFormat="1" applyFont="1" applyBorder="1" applyAlignment="1">
      <alignment/>
    </xf>
    <xf numFmtId="0" fontId="24" fillId="38" borderId="18" xfId="0" applyFont="1" applyFill="1" applyBorder="1" applyAlignment="1">
      <alignment/>
    </xf>
    <xf numFmtId="189" fontId="24" fillId="38" borderId="18" xfId="0" applyNumberFormat="1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175" fontId="26" fillId="33" borderId="22" xfId="0" applyNumberFormat="1" applyFont="1" applyFill="1" applyBorder="1" applyAlignment="1">
      <alignment/>
    </xf>
    <xf numFmtId="175" fontId="25" fillId="0" borderId="0" xfId="0" applyNumberFormat="1" applyFont="1" applyFill="1" applyAlignment="1">
      <alignment/>
    </xf>
    <xf numFmtId="175" fontId="25" fillId="33" borderId="10" xfId="0" applyNumberFormat="1" applyFont="1" applyFill="1" applyBorder="1" applyAlignment="1">
      <alignment/>
    </xf>
    <xf numFmtId="10" fontId="25" fillId="33" borderId="10" xfId="52" applyNumberFormat="1" applyFont="1" applyFill="1" applyBorder="1" applyAlignment="1">
      <alignment/>
    </xf>
    <xf numFmtId="10" fontId="25" fillId="33" borderId="32" xfId="52" applyNumberFormat="1" applyFont="1" applyFill="1" applyBorder="1" applyAlignment="1">
      <alignment/>
    </xf>
    <xf numFmtId="175" fontId="25" fillId="33" borderId="23" xfId="0" applyNumberFormat="1" applyFont="1" applyFill="1" applyBorder="1" applyAlignment="1">
      <alignment/>
    </xf>
    <xf numFmtId="175" fontId="25" fillId="33" borderId="0" xfId="0" applyNumberFormat="1" applyFont="1" applyFill="1" applyBorder="1" applyAlignment="1">
      <alignment/>
    </xf>
    <xf numFmtId="10" fontId="25" fillId="33" borderId="0" xfId="52" applyNumberFormat="1" applyFont="1" applyFill="1" applyBorder="1" applyAlignment="1">
      <alignment/>
    </xf>
    <xf numFmtId="10" fontId="25" fillId="33" borderId="26" xfId="52" applyNumberFormat="1" applyFont="1" applyFill="1" applyBorder="1" applyAlignment="1">
      <alignment/>
    </xf>
    <xf numFmtId="175" fontId="24" fillId="35" borderId="18" xfId="46" applyNumberFormat="1" applyFont="1" applyFill="1" applyBorder="1" applyAlignment="1" applyProtection="1">
      <alignment/>
      <protection locked="0"/>
    </xf>
    <xf numFmtId="0" fontId="24" fillId="0" borderId="20" xfId="0" applyFont="1" applyBorder="1" applyAlignment="1">
      <alignment/>
    </xf>
    <xf numFmtId="0" fontId="25" fillId="0" borderId="21" xfId="0" applyFont="1" applyBorder="1" applyAlignment="1">
      <alignment/>
    </xf>
    <xf numFmtId="189" fontId="24" fillId="38" borderId="18" xfId="46" applyNumberFormat="1" applyFont="1" applyFill="1" applyBorder="1" applyAlignment="1">
      <alignment/>
    </xf>
    <xf numFmtId="175" fontId="24" fillId="34" borderId="18" xfId="46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/>
    </xf>
    <xf numFmtId="0" fontId="24" fillId="0" borderId="19" xfId="0" applyFont="1" applyFill="1" applyBorder="1" applyAlignment="1">
      <alignment/>
    </xf>
    <xf numFmtId="0" fontId="24" fillId="39" borderId="14" xfId="0" applyFont="1" applyFill="1" applyBorder="1" applyAlignment="1">
      <alignment/>
    </xf>
    <xf numFmtId="0" fontId="27" fillId="40" borderId="0" xfId="0" applyFont="1" applyFill="1" applyAlignment="1">
      <alignment/>
    </xf>
    <xf numFmtId="0" fontId="25" fillId="40" borderId="0" xfId="0" applyFont="1" applyFill="1" applyAlignment="1">
      <alignment/>
    </xf>
    <xf numFmtId="175" fontId="24" fillId="40" borderId="24" xfId="0" applyNumberFormat="1" applyFont="1" applyFill="1" applyBorder="1" applyAlignment="1">
      <alignment/>
    </xf>
    <xf numFmtId="0" fontId="25" fillId="40" borderId="11" xfId="0" applyFont="1" applyFill="1" applyBorder="1" applyAlignment="1">
      <alignment/>
    </xf>
    <xf numFmtId="0" fontId="25" fillId="40" borderId="13" xfId="0" applyFont="1" applyFill="1" applyBorder="1" applyAlignment="1">
      <alignment/>
    </xf>
    <xf numFmtId="175" fontId="25" fillId="40" borderId="13" xfId="46" applyNumberFormat="1" applyFont="1" applyFill="1" applyBorder="1" applyAlignment="1">
      <alignment/>
    </xf>
    <xf numFmtId="175" fontId="25" fillId="40" borderId="13" xfId="0" applyNumberFormat="1" applyFont="1" applyFill="1" applyBorder="1" applyAlignment="1" applyProtection="1">
      <alignment/>
      <protection/>
    </xf>
    <xf numFmtId="191" fontId="25" fillId="40" borderId="0" xfId="46" applyNumberFormat="1" applyFont="1" applyFill="1" applyBorder="1" applyAlignment="1">
      <alignment/>
    </xf>
    <xf numFmtId="0" fontId="25" fillId="40" borderId="33" xfId="0" applyFont="1" applyFill="1" applyBorder="1" applyAlignment="1">
      <alignment/>
    </xf>
    <xf numFmtId="175" fontId="25" fillId="40" borderId="12" xfId="0" applyNumberFormat="1" applyFont="1" applyFill="1" applyBorder="1" applyAlignment="1">
      <alignment/>
    </xf>
    <xf numFmtId="175" fontId="29" fillId="40" borderId="12" xfId="46" applyNumberFormat="1" applyFont="1" applyFill="1" applyBorder="1" applyAlignment="1">
      <alignment/>
    </xf>
    <xf numFmtId="175" fontId="24" fillId="40" borderId="34" xfId="46" applyNumberFormat="1" applyFont="1" applyFill="1" applyBorder="1" applyAlignment="1" applyProtection="1">
      <alignment/>
      <protection/>
    </xf>
    <xf numFmtId="0" fontId="25" fillId="40" borderId="29" xfId="0" applyFont="1" applyFill="1" applyBorder="1" applyAlignment="1">
      <alignment/>
    </xf>
    <xf numFmtId="175" fontId="25" fillId="40" borderId="30" xfId="0" applyNumberFormat="1" applyFont="1" applyFill="1" applyBorder="1" applyAlignment="1">
      <alignment/>
    </xf>
    <xf numFmtId="175" fontId="29" fillId="40" borderId="30" xfId="0" applyNumberFormat="1" applyFont="1" applyFill="1" applyBorder="1" applyAlignment="1" applyProtection="1">
      <alignment/>
      <protection/>
    </xf>
    <xf numFmtId="175" fontId="24" fillId="40" borderId="35" xfId="0" applyNumberFormat="1" applyFont="1" applyFill="1" applyBorder="1" applyAlignment="1">
      <alignment/>
    </xf>
    <xf numFmtId="0" fontId="25" fillId="40" borderId="14" xfId="0" applyFont="1" applyFill="1" applyBorder="1" applyAlignment="1">
      <alignment/>
    </xf>
    <xf numFmtId="171" fontId="24" fillId="40" borderId="14" xfId="0" applyNumberFormat="1" applyFont="1" applyFill="1" applyBorder="1" applyAlignment="1">
      <alignment/>
    </xf>
    <xf numFmtId="171" fontId="25" fillId="40" borderId="11" xfId="0" applyNumberFormat="1" applyFont="1" applyFill="1" applyBorder="1" applyAlignment="1">
      <alignment/>
    </xf>
    <xf numFmtId="175" fontId="24" fillId="40" borderId="12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0" xfId="0" applyFont="1" applyBorder="1" applyAlignment="1">
      <alignment/>
    </xf>
    <xf numFmtId="0" fontId="30" fillId="40" borderId="0" xfId="0" applyFont="1" applyFill="1" applyBorder="1" applyAlignment="1">
      <alignment/>
    </xf>
    <xf numFmtId="175" fontId="25" fillId="40" borderId="19" xfId="46" applyNumberFormat="1" applyFont="1" applyFill="1" applyBorder="1" applyAlignment="1">
      <alignment/>
    </xf>
    <xf numFmtId="10" fontId="25" fillId="40" borderId="19" xfId="0" applyNumberFormat="1" applyFont="1" applyFill="1" applyBorder="1" applyAlignment="1">
      <alignment/>
    </xf>
    <xf numFmtId="175" fontId="25" fillId="40" borderId="27" xfId="46" applyNumberFormat="1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175" fontId="25" fillId="41" borderId="23" xfId="0" applyNumberFormat="1" applyFont="1" applyFill="1" applyBorder="1" applyAlignment="1">
      <alignment/>
    </xf>
    <xf numFmtId="175" fontId="25" fillId="41" borderId="0" xfId="0" applyNumberFormat="1" applyFont="1" applyFill="1" applyBorder="1" applyAlignment="1">
      <alignment/>
    </xf>
    <xf numFmtId="10" fontId="25" fillId="41" borderId="0" xfId="52" applyNumberFormat="1" applyFont="1" applyFill="1" applyBorder="1" applyAlignment="1">
      <alignment/>
    </xf>
    <xf numFmtId="0" fontId="25" fillId="41" borderId="0" xfId="0" applyFont="1" applyFill="1" applyBorder="1" applyAlignment="1">
      <alignment/>
    </xf>
    <xf numFmtId="10" fontId="25" fillId="41" borderId="26" xfId="52" applyNumberFormat="1" applyFont="1" applyFill="1" applyBorder="1" applyAlignment="1">
      <alignment/>
    </xf>
    <xf numFmtId="0" fontId="25" fillId="42" borderId="0" xfId="0" applyFont="1" applyFill="1" applyBorder="1" applyAlignment="1">
      <alignment/>
    </xf>
    <xf numFmtId="175" fontId="25" fillId="43" borderId="0" xfId="0" applyNumberFormat="1" applyFont="1" applyFill="1" applyBorder="1" applyAlignment="1">
      <alignment/>
    </xf>
    <xf numFmtId="0" fontId="25" fillId="43" borderId="0" xfId="0" applyFont="1" applyFill="1" applyBorder="1" applyAlignment="1">
      <alignment/>
    </xf>
    <xf numFmtId="0" fontId="25" fillId="42" borderId="33" xfId="0" applyFont="1" applyFill="1" applyBorder="1" applyAlignment="1">
      <alignment/>
    </xf>
    <xf numFmtId="0" fontId="25" fillId="42" borderId="12" xfId="0" applyFont="1" applyFill="1" applyBorder="1" applyAlignment="1">
      <alignment/>
    </xf>
    <xf numFmtId="0" fontId="6" fillId="42" borderId="36" xfId="0" applyFont="1" applyFill="1" applyBorder="1" applyAlignment="1">
      <alignment/>
    </xf>
    <xf numFmtId="0" fontId="25" fillId="42" borderId="37" xfId="0" applyFont="1" applyFill="1" applyBorder="1" applyAlignment="1">
      <alignment/>
    </xf>
    <xf numFmtId="0" fontId="6" fillId="42" borderId="38" xfId="0" applyFont="1" applyFill="1" applyBorder="1" applyAlignment="1">
      <alignment/>
    </xf>
    <xf numFmtId="0" fontId="25" fillId="42" borderId="29" xfId="0" applyFont="1" applyFill="1" applyBorder="1" applyAlignment="1">
      <alignment/>
    </xf>
    <xf numFmtId="0" fontId="25" fillId="42" borderId="30" xfId="0" applyFont="1" applyFill="1" applyBorder="1" applyAlignment="1">
      <alignment/>
    </xf>
    <xf numFmtId="0" fontId="6" fillId="42" borderId="31" xfId="0" applyFont="1" applyFill="1" applyBorder="1" applyAlignment="1">
      <alignment/>
    </xf>
    <xf numFmtId="175" fontId="34" fillId="42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4" fillId="25" borderId="23" xfId="0" applyFont="1" applyFill="1" applyBorder="1" applyAlignment="1">
      <alignment/>
    </xf>
    <xf numFmtId="0" fontId="25" fillId="43" borderId="39" xfId="0" applyFont="1" applyFill="1" applyBorder="1" applyAlignment="1">
      <alignment/>
    </xf>
    <xf numFmtId="0" fontId="25" fillId="43" borderId="10" xfId="0" applyFont="1" applyFill="1" applyBorder="1" applyAlignment="1">
      <alignment/>
    </xf>
    <xf numFmtId="0" fontId="25" fillId="43" borderId="32" xfId="0" applyFont="1" applyFill="1" applyBorder="1" applyAlignment="1">
      <alignment/>
    </xf>
    <xf numFmtId="0" fontId="25" fillId="43" borderId="23" xfId="0" applyFont="1" applyFill="1" applyBorder="1" applyAlignment="1">
      <alignment/>
    </xf>
    <xf numFmtId="0" fontId="25" fillId="41" borderId="20" xfId="0" applyFont="1" applyFill="1" applyBorder="1" applyAlignment="1">
      <alignment/>
    </xf>
    <xf numFmtId="0" fontId="25" fillId="41" borderId="21" xfId="0" applyFont="1" applyFill="1" applyBorder="1" applyAlignment="1">
      <alignment/>
    </xf>
    <xf numFmtId="0" fontId="25" fillId="41" borderId="22" xfId="0" applyFont="1" applyFill="1" applyBorder="1" applyAlignment="1">
      <alignment/>
    </xf>
    <xf numFmtId="0" fontId="24" fillId="44" borderId="20" xfId="0" applyFont="1" applyFill="1" applyBorder="1" applyAlignment="1">
      <alignment/>
    </xf>
    <xf numFmtId="0" fontId="25" fillId="44" borderId="21" xfId="0" applyFont="1" applyFill="1" applyBorder="1" applyAlignment="1">
      <alignment/>
    </xf>
    <xf numFmtId="0" fontId="25" fillId="44" borderId="22" xfId="0" applyFont="1" applyFill="1" applyBorder="1" applyAlignment="1">
      <alignment/>
    </xf>
    <xf numFmtId="0" fontId="2" fillId="44" borderId="0" xfId="0" applyFont="1" applyFill="1" applyAlignment="1">
      <alignment/>
    </xf>
    <xf numFmtId="0" fontId="35" fillId="44" borderId="0" xfId="0" applyFont="1" applyFill="1" applyBorder="1" applyAlignment="1">
      <alignment/>
    </xf>
    <xf numFmtId="0" fontId="26" fillId="44" borderId="40" xfId="0" applyFont="1" applyFill="1" applyBorder="1" applyAlignment="1">
      <alignment/>
    </xf>
    <xf numFmtId="175" fontId="24" fillId="44" borderId="41" xfId="0" applyNumberFormat="1" applyFont="1" applyFill="1" applyBorder="1" applyAlignment="1">
      <alignment/>
    </xf>
    <xf numFmtId="0" fontId="25" fillId="44" borderId="0" xfId="0" applyFont="1" applyFill="1" applyAlignment="1">
      <alignment/>
    </xf>
    <xf numFmtId="0" fontId="25" fillId="44" borderId="20" xfId="0" applyFont="1" applyFill="1" applyBorder="1" applyAlignment="1">
      <alignment/>
    </xf>
    <xf numFmtId="10" fontId="24" fillId="44" borderId="21" xfId="52" applyNumberFormat="1" applyFont="1" applyFill="1" applyBorder="1" applyAlignment="1">
      <alignment horizontal="left"/>
    </xf>
    <xf numFmtId="0" fontId="25" fillId="44" borderId="13" xfId="0" applyFont="1" applyFill="1" applyBorder="1" applyAlignment="1">
      <alignment/>
    </xf>
    <xf numFmtId="0" fontId="24" fillId="44" borderId="16" xfId="0" applyFont="1" applyFill="1" applyBorder="1" applyAlignment="1">
      <alignment/>
    </xf>
    <xf numFmtId="0" fontId="24" fillId="44" borderId="11" xfId="0" applyFont="1" applyFill="1" applyBorder="1" applyAlignment="1">
      <alignment/>
    </xf>
    <xf numFmtId="0" fontId="24" fillId="44" borderId="14" xfId="0" applyFont="1" applyFill="1" applyBorder="1" applyAlignment="1">
      <alignment/>
    </xf>
    <xf numFmtId="175" fontId="24" fillId="44" borderId="28" xfId="0" applyNumberFormat="1" applyFont="1" applyFill="1" applyBorder="1" applyAlignment="1">
      <alignment/>
    </xf>
    <xf numFmtId="0" fontId="24" fillId="44" borderId="13" xfId="0" applyFont="1" applyFill="1" applyBorder="1" applyAlignment="1">
      <alignment/>
    </xf>
    <xf numFmtId="175" fontId="25" fillId="43" borderId="15" xfId="0" applyNumberFormat="1" applyFont="1" applyFill="1" applyBorder="1" applyAlignment="1">
      <alignment/>
    </xf>
    <xf numFmtId="175" fontId="25" fillId="43" borderId="16" xfId="0" applyNumberFormat="1" applyFont="1" applyFill="1" applyBorder="1" applyAlignment="1">
      <alignment/>
    </xf>
    <xf numFmtId="10" fontId="25" fillId="43" borderId="16" xfId="52" applyNumberFormat="1" applyFont="1" applyFill="1" applyBorder="1" applyAlignment="1">
      <alignment/>
    </xf>
    <xf numFmtId="0" fontId="25" fillId="43" borderId="16" xfId="0" applyFont="1" applyFill="1" applyBorder="1" applyAlignment="1">
      <alignment/>
    </xf>
    <xf numFmtId="10" fontId="25" fillId="43" borderId="17" xfId="52" applyNumberFormat="1" applyFont="1" applyFill="1" applyBorder="1" applyAlignment="1">
      <alignment/>
    </xf>
    <xf numFmtId="0" fontId="25" fillId="40" borderId="21" xfId="0" applyFont="1" applyFill="1" applyBorder="1" applyAlignment="1">
      <alignment/>
    </xf>
    <xf numFmtId="0" fontId="24" fillId="40" borderId="21" xfId="0" applyFont="1" applyFill="1" applyBorder="1" applyAlignment="1">
      <alignment/>
    </xf>
    <xf numFmtId="0" fontId="2" fillId="40" borderId="22" xfId="0" applyFont="1" applyFill="1" applyBorder="1" applyAlignment="1">
      <alignment/>
    </xf>
    <xf numFmtId="0" fontId="37" fillId="37" borderId="0" xfId="0" applyFont="1" applyFill="1" applyBorder="1" applyAlignment="1">
      <alignment/>
    </xf>
    <xf numFmtId="0" fontId="24" fillId="40" borderId="20" xfId="0" applyFont="1" applyFill="1" applyBorder="1" applyAlignment="1">
      <alignment horizontal="left"/>
    </xf>
    <xf numFmtId="0" fontId="24" fillId="24" borderId="39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25" fillId="24" borderId="23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6" fillId="24" borderId="26" xfId="0" applyFont="1" applyFill="1" applyBorder="1" applyAlignment="1">
      <alignment/>
    </xf>
    <xf numFmtId="195" fontId="25" fillId="41" borderId="0" xfId="0" applyNumberFormat="1" applyFont="1" applyFill="1" applyBorder="1" applyAlignment="1">
      <alignment/>
    </xf>
    <xf numFmtId="195" fontId="25" fillId="24" borderId="0" xfId="0" applyNumberFormat="1" applyFont="1" applyFill="1" applyBorder="1" applyAlignment="1">
      <alignment/>
    </xf>
    <xf numFmtId="175" fontId="25" fillId="24" borderId="0" xfId="0" applyNumberFormat="1" applyFont="1" applyFill="1" applyBorder="1" applyAlignment="1">
      <alignment/>
    </xf>
    <xf numFmtId="0" fontId="25" fillId="24" borderId="15" xfId="0" applyFont="1" applyFill="1" applyBorder="1" applyAlignment="1">
      <alignment/>
    </xf>
    <xf numFmtId="0" fontId="25" fillId="24" borderId="16" xfId="0" applyFont="1" applyFill="1" applyBorder="1" applyAlignment="1">
      <alignment/>
    </xf>
    <xf numFmtId="195" fontId="25" fillId="24" borderId="16" xfId="0" applyNumberFormat="1" applyFont="1" applyFill="1" applyBorder="1" applyAlignment="1">
      <alignment/>
    </xf>
    <xf numFmtId="0" fontId="6" fillId="24" borderId="17" xfId="0" applyFont="1" applyFill="1" applyBorder="1" applyAlignment="1">
      <alignment/>
    </xf>
    <xf numFmtId="199" fontId="25" fillId="24" borderId="0" xfId="48" applyNumberFormat="1" applyFont="1" applyFill="1" applyBorder="1" applyAlignment="1">
      <alignment/>
    </xf>
    <xf numFmtId="0" fontId="25" fillId="24" borderId="26" xfId="0" applyFont="1" applyFill="1" applyBorder="1" applyAlignment="1">
      <alignment/>
    </xf>
    <xf numFmtId="189" fontId="25" fillId="24" borderId="0" xfId="0" applyNumberFormat="1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5" fillId="43" borderId="26" xfId="0" applyFont="1" applyFill="1" applyBorder="1" applyAlignment="1">
      <alignment/>
    </xf>
    <xf numFmtId="0" fontId="24" fillId="42" borderId="23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4" borderId="42" xfId="0" applyFont="1" applyFill="1" applyBorder="1" applyAlignment="1">
      <alignment/>
    </xf>
    <xf numFmtId="0" fontId="24" fillId="44" borderId="43" xfId="0" applyFont="1" applyFill="1" applyBorder="1" applyAlignment="1">
      <alignment/>
    </xf>
    <xf numFmtId="0" fontId="24" fillId="44" borderId="44" xfId="0" applyFont="1" applyFill="1" applyBorder="1" applyAlignment="1">
      <alignment/>
    </xf>
    <xf numFmtId="0" fontId="25" fillId="44" borderId="45" xfId="0" applyFont="1" applyFill="1" applyBorder="1" applyAlignment="1">
      <alignment/>
    </xf>
    <xf numFmtId="0" fontId="25" fillId="44" borderId="30" xfId="0" applyFont="1" applyFill="1" applyBorder="1" applyAlignment="1">
      <alignment/>
    </xf>
    <xf numFmtId="0" fontId="24" fillId="44" borderId="30" xfId="0" applyFont="1" applyFill="1" applyBorder="1" applyAlignment="1">
      <alignment/>
    </xf>
    <xf numFmtId="0" fontId="26" fillId="44" borderId="30" xfId="0" applyFont="1" applyFill="1" applyBorder="1" applyAlignment="1">
      <alignment/>
    </xf>
    <xf numFmtId="175" fontId="26" fillId="44" borderId="35" xfId="0" applyNumberFormat="1" applyFont="1" applyFill="1" applyBorder="1" applyAlignment="1">
      <alignment/>
    </xf>
    <xf numFmtId="0" fontId="24" fillId="44" borderId="33" xfId="0" applyFont="1" applyFill="1" applyBorder="1" applyAlignment="1">
      <alignment horizontal="left"/>
    </xf>
    <xf numFmtId="0" fontId="24" fillId="44" borderId="12" xfId="0" applyFont="1" applyFill="1" applyBorder="1" applyAlignment="1">
      <alignment horizontal="left"/>
    </xf>
    <xf numFmtId="0" fontId="25" fillId="44" borderId="12" xfId="0" applyFont="1" applyFill="1" applyBorder="1" applyAlignment="1">
      <alignment horizontal="left"/>
    </xf>
    <xf numFmtId="0" fontId="25" fillId="44" borderId="36" xfId="0" applyFont="1" applyFill="1" applyBorder="1" applyAlignment="1">
      <alignment horizontal="left"/>
    </xf>
    <xf numFmtId="0" fontId="24" fillId="44" borderId="29" xfId="0" applyFont="1" applyFill="1" applyBorder="1" applyAlignment="1">
      <alignment horizontal="left"/>
    </xf>
    <xf numFmtId="0" fontId="24" fillId="44" borderId="30" xfId="0" applyFont="1" applyFill="1" applyBorder="1" applyAlignment="1">
      <alignment horizontal="left"/>
    </xf>
    <xf numFmtId="0" fontId="26" fillId="44" borderId="30" xfId="0" applyFont="1" applyFill="1" applyBorder="1" applyAlignment="1">
      <alignment horizontal="left"/>
    </xf>
    <xf numFmtId="0" fontId="25" fillId="44" borderId="30" xfId="0" applyFont="1" applyFill="1" applyBorder="1" applyAlignment="1">
      <alignment horizontal="left"/>
    </xf>
    <xf numFmtId="0" fontId="25" fillId="44" borderId="31" xfId="0" applyFont="1" applyFill="1" applyBorder="1" applyAlignment="1">
      <alignment horizontal="left"/>
    </xf>
    <xf numFmtId="0" fontId="26" fillId="43" borderId="19" xfId="0" applyFont="1" applyFill="1" applyBorder="1" applyAlignment="1">
      <alignment/>
    </xf>
    <xf numFmtId="0" fontId="27" fillId="43" borderId="24" xfId="0" applyFont="1" applyFill="1" applyBorder="1" applyAlignment="1">
      <alignment/>
    </xf>
    <xf numFmtId="0" fontId="26" fillId="43" borderId="11" xfId="0" applyFont="1" applyFill="1" applyBorder="1" applyAlignment="1">
      <alignment/>
    </xf>
    <xf numFmtId="0" fontId="27" fillId="43" borderId="13" xfId="0" applyFont="1" applyFill="1" applyBorder="1" applyAlignment="1">
      <alignment/>
    </xf>
    <xf numFmtId="175" fontId="24" fillId="43" borderId="14" xfId="46" applyNumberFormat="1" applyFont="1" applyFill="1" applyBorder="1" applyAlignment="1" applyProtection="1">
      <alignment/>
      <protection locked="0"/>
    </xf>
    <xf numFmtId="175" fontId="24" fillId="33" borderId="39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46</xdr:row>
      <xdr:rowOff>38100</xdr:rowOff>
    </xdr:from>
    <xdr:to>
      <xdr:col>7</xdr:col>
      <xdr:colOff>828675</xdr:colOff>
      <xdr:row>47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3571875" y="5991225"/>
          <a:ext cx="3448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1047750</xdr:colOff>
      <xdr:row>47</xdr:row>
      <xdr:rowOff>95250</xdr:rowOff>
    </xdr:from>
    <xdr:to>
      <xdr:col>7</xdr:col>
      <xdr:colOff>800100</xdr:colOff>
      <xdr:row>49</xdr:row>
      <xdr:rowOff>47625</xdr:rowOff>
    </xdr:to>
    <xdr:sp>
      <xdr:nvSpPr>
        <xdr:cNvPr id="2" name="Line 3"/>
        <xdr:cNvSpPr>
          <a:spLocks/>
        </xdr:cNvSpPr>
      </xdr:nvSpPr>
      <xdr:spPr>
        <a:xfrm flipH="1">
          <a:off x="6181725" y="6248400"/>
          <a:ext cx="809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914400</xdr:colOff>
      <xdr:row>50</xdr:row>
      <xdr:rowOff>0</xdr:rowOff>
    </xdr:from>
    <xdr:to>
      <xdr:col>7</xdr:col>
      <xdr:colOff>809625</xdr:colOff>
      <xdr:row>50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4419600" y="6753225"/>
          <a:ext cx="2581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104775</xdr:rowOff>
    </xdr:from>
    <xdr:to>
      <xdr:col>7</xdr:col>
      <xdr:colOff>828675</xdr:colOff>
      <xdr:row>3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1762125" y="104775"/>
          <a:ext cx="5257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57150</xdr:rowOff>
    </xdr:from>
    <xdr:to>
      <xdr:col>7</xdr:col>
      <xdr:colOff>809625</xdr:colOff>
      <xdr:row>3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172075" y="447675"/>
          <a:ext cx="1828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114300</xdr:rowOff>
    </xdr:from>
    <xdr:to>
      <xdr:col>7</xdr:col>
      <xdr:colOff>790575</xdr:colOff>
      <xdr:row>43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6219825" y="1076325"/>
          <a:ext cx="76200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95250</xdr:rowOff>
    </xdr:from>
    <xdr:to>
      <xdr:col>7</xdr:col>
      <xdr:colOff>838200</xdr:colOff>
      <xdr:row>6</xdr:row>
      <xdr:rowOff>114300</xdr:rowOff>
    </xdr:to>
    <xdr:sp>
      <xdr:nvSpPr>
        <xdr:cNvPr id="7" name="Line 6"/>
        <xdr:cNvSpPr>
          <a:spLocks/>
        </xdr:cNvSpPr>
      </xdr:nvSpPr>
      <xdr:spPr>
        <a:xfrm flipH="1">
          <a:off x="5162550" y="676275"/>
          <a:ext cx="1866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AI67"/>
  <sheetViews>
    <sheetView showGridLines="0" showRowColHeaders="0" tabSelected="1" zoomScalePageLayoutView="0" workbookViewId="0" topLeftCell="A7">
      <selection activeCell="Q44" sqref="Q44"/>
    </sheetView>
  </sheetViews>
  <sheetFormatPr defaultColWidth="11.00390625" defaultRowHeight="14.25"/>
  <cols>
    <col min="1" max="1" width="11.00390625" style="2" customWidth="1"/>
    <col min="2" max="2" width="12.00390625" style="2" bestFit="1" customWidth="1"/>
    <col min="3" max="3" width="11.00390625" style="2" customWidth="1"/>
    <col min="4" max="4" width="12.00390625" style="2" bestFit="1" customWidth="1"/>
    <col min="5" max="5" width="12.625" style="2" bestFit="1" customWidth="1"/>
    <col min="6" max="6" width="8.75390625" style="2" customWidth="1"/>
    <col min="7" max="7" width="13.875" style="2" customWidth="1"/>
    <col min="8" max="8" width="11.00390625" style="2" customWidth="1"/>
    <col min="9" max="9" width="7.50390625" style="2" customWidth="1"/>
    <col min="10" max="16384" width="11.00390625" style="2" customWidth="1"/>
  </cols>
  <sheetData>
    <row r="1" spans="2:18" s="1" customFormat="1" ht="15">
      <c r="B1" s="203" t="s">
        <v>45</v>
      </c>
      <c r="C1" s="204"/>
      <c r="D1" s="204"/>
      <c r="E1" s="204"/>
      <c r="F1" s="205"/>
      <c r="G1" s="206"/>
      <c r="H1" s="7"/>
      <c r="I1" s="142" t="s">
        <v>74</v>
      </c>
      <c r="J1" s="143"/>
      <c r="K1" s="143"/>
      <c r="L1" s="143"/>
      <c r="M1" s="143"/>
      <c r="N1" s="143"/>
      <c r="O1" s="144"/>
      <c r="P1" s="2"/>
      <c r="Q1" s="2"/>
      <c r="R1" s="2"/>
    </row>
    <row r="2" spans="2:18" s="1" customFormat="1" ht="15.75" thickBot="1">
      <c r="B2" s="207" t="s">
        <v>70</v>
      </c>
      <c r="C2" s="208"/>
      <c r="D2" s="208"/>
      <c r="E2" s="209"/>
      <c r="F2" s="210"/>
      <c r="G2" s="211"/>
      <c r="H2" s="7"/>
      <c r="I2" s="145" t="s">
        <v>73</v>
      </c>
      <c r="J2" s="130"/>
      <c r="K2" s="130"/>
      <c r="L2" s="130"/>
      <c r="M2" s="130"/>
      <c r="N2" s="130"/>
      <c r="O2" s="192"/>
      <c r="P2" s="2"/>
      <c r="Q2" s="2"/>
      <c r="R2" s="2"/>
    </row>
    <row r="3" spans="1:15" ht="15" thickBot="1">
      <c r="A3" s="10"/>
      <c r="B3" s="11"/>
      <c r="C3" s="12"/>
      <c r="D3" s="11"/>
      <c r="E3" s="13"/>
      <c r="F3" s="14"/>
      <c r="G3" s="7"/>
      <c r="H3" s="7"/>
      <c r="I3" s="23" t="s">
        <v>46</v>
      </c>
      <c r="J3" s="24"/>
      <c r="K3" s="24"/>
      <c r="L3" s="24"/>
      <c r="M3" s="24"/>
      <c r="N3" s="24"/>
      <c r="O3" s="25"/>
    </row>
    <row r="4" spans="1:15" ht="15" thickBot="1">
      <c r="A4" s="122" t="s">
        <v>1</v>
      </c>
      <c r="B4" s="18">
        <f>D48/2</f>
        <v>8500</v>
      </c>
      <c r="C4" s="7"/>
      <c r="D4" s="50"/>
      <c r="E4" s="212" t="s">
        <v>11</v>
      </c>
      <c r="F4" s="19">
        <v>0</v>
      </c>
      <c r="G4" s="7"/>
      <c r="H4" s="7"/>
      <c r="I4" s="23" t="s">
        <v>39</v>
      </c>
      <c r="J4" s="24"/>
      <c r="K4" s="24"/>
      <c r="L4" s="24"/>
      <c r="M4" s="24"/>
      <c r="N4" s="24"/>
      <c r="O4" s="25"/>
    </row>
    <row r="5" spans="1:14" ht="15" thickBot="1">
      <c r="A5" s="20" t="s">
        <v>33</v>
      </c>
      <c r="B5" s="21"/>
      <c r="C5" s="22"/>
      <c r="D5" s="50"/>
      <c r="E5" s="213" t="s">
        <v>27</v>
      </c>
      <c r="F5" s="91"/>
      <c r="G5" s="7"/>
      <c r="H5" s="7"/>
      <c r="I5" s="7"/>
      <c r="J5" s="7"/>
      <c r="K5" s="7"/>
      <c r="L5" s="7"/>
      <c r="M5" s="7"/>
      <c r="N5" s="7"/>
    </row>
    <row r="6" spans="1:33" ht="15.75" thickBot="1">
      <c r="A6" s="7"/>
      <c r="C6" s="7"/>
      <c r="D6" s="93" t="s">
        <v>2</v>
      </c>
      <c r="E6" s="94"/>
      <c r="F6" s="95">
        <f>B4+F4+F7</f>
        <v>8500</v>
      </c>
      <c r="G6" s="7"/>
      <c r="H6" s="7"/>
      <c r="I6" s="146" t="s">
        <v>40</v>
      </c>
      <c r="J6" s="147"/>
      <c r="K6" s="147"/>
      <c r="L6" s="147"/>
      <c r="M6" s="147"/>
      <c r="N6" s="148"/>
      <c r="O6" s="4"/>
      <c r="P6" s="4"/>
      <c r="Q6" s="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3:33" ht="17.25" thickBot="1">
      <c r="C7" s="214" t="s">
        <v>47</v>
      </c>
      <c r="D7" s="215"/>
      <c r="E7" s="216"/>
      <c r="F7" s="92">
        <v>0</v>
      </c>
      <c r="G7" s="7"/>
      <c r="H7" s="26"/>
      <c r="I7" s="7"/>
      <c r="J7" s="7"/>
      <c r="K7" s="7"/>
      <c r="L7" s="7"/>
      <c r="M7" s="7"/>
      <c r="N7" s="7"/>
      <c r="O7" s="4"/>
      <c r="P7" s="5"/>
      <c r="Q7" s="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7.25" hidden="1" thickBot="1">
      <c r="A8" s="7"/>
      <c r="B8" s="7"/>
      <c r="C8" s="7"/>
      <c r="D8" s="7"/>
      <c r="E8" s="7"/>
      <c r="F8" s="7"/>
      <c r="G8" s="7"/>
      <c r="H8" s="26"/>
      <c r="I8" s="26"/>
      <c r="J8" s="26"/>
      <c r="K8" s="26"/>
      <c r="L8" s="26"/>
      <c r="M8" s="26"/>
      <c r="N8" s="26"/>
      <c r="O8" s="4"/>
      <c r="P8" s="4"/>
      <c r="Q8" s="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7.25" hidden="1" thickBot="1">
      <c r="A9" s="7"/>
      <c r="B9" s="7"/>
      <c r="C9" s="7"/>
      <c r="D9" s="7"/>
      <c r="E9" s="7"/>
      <c r="F9" s="7"/>
      <c r="G9" s="7"/>
      <c r="H9" s="26"/>
      <c r="I9" s="26"/>
      <c r="J9" s="26"/>
      <c r="K9" s="26"/>
      <c r="L9" s="26"/>
      <c r="M9" s="26"/>
      <c r="N9" s="26"/>
      <c r="O9" s="4"/>
      <c r="P9" s="4"/>
      <c r="Q9" s="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6.5">
      <c r="A10" s="195"/>
      <c r="B10" s="196" t="s">
        <v>5</v>
      </c>
      <c r="C10" s="196"/>
      <c r="D10" s="196"/>
      <c r="E10" s="196"/>
      <c r="F10" s="196"/>
      <c r="G10" s="197"/>
      <c r="H10" s="26"/>
      <c r="I10" s="26"/>
      <c r="J10" s="26"/>
      <c r="K10" s="26"/>
      <c r="L10" s="26"/>
      <c r="M10" s="26"/>
      <c r="N10" s="26"/>
      <c r="O10" s="6"/>
      <c r="P10" s="4"/>
      <c r="Q10" s="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6.5">
      <c r="A11" s="27"/>
      <c r="B11" s="14"/>
      <c r="C11" s="14"/>
      <c r="D11" s="14"/>
      <c r="E11" s="28" t="s">
        <v>15</v>
      </c>
      <c r="F11" s="29" t="s">
        <v>16</v>
      </c>
      <c r="G11" s="30" t="s">
        <v>0</v>
      </c>
      <c r="H11" s="26"/>
      <c r="I11" s="26"/>
      <c r="J11" s="26"/>
      <c r="K11" s="26"/>
      <c r="L11" s="26"/>
      <c r="M11" s="26"/>
      <c r="N11" s="26"/>
      <c r="O11" s="4"/>
      <c r="P11" s="4"/>
      <c r="Q11" s="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6.5" hidden="1">
      <c r="A12" s="27"/>
      <c r="B12" s="14"/>
      <c r="C12" s="14"/>
      <c r="D12" s="14"/>
      <c r="E12" s="31" t="b">
        <f>IF(11885,F13&lt;11885)</f>
        <v>1</v>
      </c>
      <c r="F12" s="31" t="s">
        <v>14</v>
      </c>
      <c r="G12" s="32"/>
      <c r="H12" s="26"/>
      <c r="I12" s="26"/>
      <c r="J12" s="26"/>
      <c r="K12" s="26"/>
      <c r="L12" s="26"/>
      <c r="M12" s="26"/>
      <c r="N12" s="26"/>
      <c r="O12" s="4"/>
      <c r="P12" s="4"/>
      <c r="Q12" s="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0" customHeight="1" hidden="1">
      <c r="A13" s="27"/>
      <c r="B13" s="14"/>
      <c r="C13" s="14"/>
      <c r="D13" s="14"/>
      <c r="E13" s="14"/>
      <c r="F13" s="14"/>
      <c r="G13" s="33"/>
      <c r="H13" s="26"/>
      <c r="I13" s="26"/>
      <c r="J13" s="26"/>
      <c r="K13" s="26"/>
      <c r="L13" s="26"/>
      <c r="M13" s="26"/>
      <c r="N13" s="26"/>
      <c r="O13" s="4"/>
      <c r="P13" s="4"/>
      <c r="Q13" s="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6.5" hidden="1">
      <c r="A14" s="27"/>
      <c r="B14" s="14"/>
      <c r="C14" s="14"/>
      <c r="D14" s="14"/>
      <c r="E14" s="14" t="b">
        <f>IF(3804,F15&lt;3804)</f>
        <v>0</v>
      </c>
      <c r="F14" s="14" t="s">
        <v>17</v>
      </c>
      <c r="G14" s="33"/>
      <c r="H14" s="26"/>
      <c r="I14" s="26"/>
      <c r="J14" s="26"/>
      <c r="K14" s="26"/>
      <c r="L14" s="26"/>
      <c r="M14" s="26"/>
      <c r="N14" s="26"/>
      <c r="O14" s="4"/>
      <c r="P14" s="4"/>
      <c r="Q14" s="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3" customFormat="1" ht="12" customHeight="1">
      <c r="A15" s="27"/>
      <c r="B15" s="96" t="s">
        <v>20</v>
      </c>
      <c r="C15" s="97"/>
      <c r="D15" s="97"/>
      <c r="E15" s="98">
        <f>B4</f>
        <v>8500</v>
      </c>
      <c r="F15" s="99">
        <f>F6</f>
        <v>8500</v>
      </c>
      <c r="G15" s="100">
        <f>+E15*6.5%</f>
        <v>552.5</v>
      </c>
      <c r="H15" s="139" t="s">
        <v>44</v>
      </c>
      <c r="I15" s="131" t="s">
        <v>53</v>
      </c>
      <c r="J15" s="132"/>
      <c r="K15" s="132"/>
      <c r="L15" s="132"/>
      <c r="M15" s="132"/>
      <c r="N15" s="132"/>
      <c r="O15" s="133"/>
      <c r="P15" s="4"/>
      <c r="Q15" s="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6.5" hidden="1">
      <c r="A16" s="27"/>
      <c r="B16" s="14"/>
      <c r="C16" s="14"/>
      <c r="D16" s="14"/>
      <c r="E16" s="14"/>
      <c r="F16" s="14"/>
      <c r="G16" s="33"/>
      <c r="H16" s="26"/>
      <c r="I16" s="134"/>
      <c r="J16" s="128"/>
      <c r="K16" s="128"/>
      <c r="L16" s="128"/>
      <c r="M16" s="128"/>
      <c r="N16" s="128"/>
      <c r="O16" s="135"/>
      <c r="P16" s="4"/>
      <c r="Q16" s="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6.5">
      <c r="A17" s="35"/>
      <c r="B17" s="14"/>
      <c r="C17" s="36"/>
      <c r="D17" s="161" t="s">
        <v>31</v>
      </c>
      <c r="E17" s="159"/>
      <c r="F17" s="164"/>
      <c r="G17" s="163">
        <f>+G15</f>
        <v>552.5</v>
      </c>
      <c r="H17" s="26"/>
      <c r="I17" s="136" t="s">
        <v>54</v>
      </c>
      <c r="J17" s="137"/>
      <c r="K17" s="137"/>
      <c r="L17" s="137"/>
      <c r="M17" s="137"/>
      <c r="N17" s="137"/>
      <c r="O17" s="138"/>
      <c r="P17" s="4"/>
      <c r="Q17" s="4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2" customHeight="1" hidden="1">
      <c r="A18" s="37"/>
      <c r="B18" s="38"/>
      <c r="C18" s="38"/>
      <c r="D18" s="14"/>
      <c r="E18" s="39"/>
      <c r="F18" s="38"/>
      <c r="G18" s="40"/>
      <c r="H18" s="26"/>
      <c r="I18" s="26"/>
      <c r="J18" s="26"/>
      <c r="K18" s="26"/>
      <c r="L18" s="26"/>
      <c r="M18" s="26"/>
      <c r="N18" s="26"/>
      <c r="O18" s="4"/>
      <c r="P18" s="4"/>
      <c r="Q18" s="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7.25" thickBot="1">
      <c r="A19" s="198"/>
      <c r="B19" s="199"/>
      <c r="C19" s="200" t="s">
        <v>4</v>
      </c>
      <c r="D19" s="201"/>
      <c r="E19" s="199"/>
      <c r="F19" s="201"/>
      <c r="G19" s="202"/>
      <c r="H19" s="26"/>
      <c r="I19" s="26"/>
      <c r="J19" s="26"/>
      <c r="K19" s="26"/>
      <c r="L19" s="26"/>
      <c r="M19" s="26"/>
      <c r="N19" s="26"/>
      <c r="O19" s="4"/>
      <c r="P19" s="4"/>
      <c r="Q19" s="4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6.5" hidden="1">
      <c r="A20" s="37"/>
      <c r="B20" s="14"/>
      <c r="C20" s="14"/>
      <c r="D20" s="14"/>
      <c r="E20" s="14"/>
      <c r="F20" s="14"/>
      <c r="G20" s="33"/>
      <c r="H20" s="26"/>
      <c r="I20" s="26"/>
      <c r="J20" s="26"/>
      <c r="K20" s="26"/>
      <c r="L20" s="26"/>
      <c r="M20" s="26"/>
      <c r="N20" s="26"/>
      <c r="O20" s="4"/>
      <c r="P20" s="4"/>
      <c r="Q20" s="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6.5">
      <c r="A21" s="27"/>
      <c r="B21" s="14"/>
      <c r="C21" s="14"/>
      <c r="D21" s="14"/>
      <c r="E21" s="41" t="s">
        <v>3</v>
      </c>
      <c r="F21" s="42"/>
      <c r="G21" s="43" t="s">
        <v>0</v>
      </c>
      <c r="H21" s="26"/>
      <c r="I21" s="175" t="s">
        <v>55</v>
      </c>
      <c r="J21" s="176"/>
      <c r="K21" s="176"/>
      <c r="L21" s="176"/>
      <c r="M21" s="176"/>
      <c r="N21" s="176"/>
      <c r="O21" s="177"/>
      <c r="P21" s="4"/>
      <c r="Q21" s="4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5" customHeight="1" hidden="1">
      <c r="A22" s="27"/>
      <c r="B22" s="14"/>
      <c r="C22" s="14"/>
      <c r="D22" s="14"/>
      <c r="E22" s="44" t="b">
        <f>IF(4881,F15&lt;4881)</f>
        <v>0</v>
      </c>
      <c r="F22" s="42"/>
      <c r="G22" s="45"/>
      <c r="H22" s="26"/>
      <c r="I22" s="178"/>
      <c r="J22" s="179"/>
      <c r="K22" s="179"/>
      <c r="L22" s="179"/>
      <c r="M22" s="179"/>
      <c r="N22" s="179"/>
      <c r="O22" s="180"/>
      <c r="P22" s="4"/>
      <c r="Q22" s="4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6.5">
      <c r="A23" s="46"/>
      <c r="B23" s="14"/>
      <c r="C23" s="14"/>
      <c r="D23" s="101" t="s">
        <v>34</v>
      </c>
      <c r="E23" s="102">
        <f>B4</f>
        <v>8500</v>
      </c>
      <c r="F23" s="103" t="s">
        <v>21</v>
      </c>
      <c r="G23" s="104">
        <f>E23*2.15%</f>
        <v>182.74999999999997</v>
      </c>
      <c r="H23" s="26"/>
      <c r="I23" s="178" t="s">
        <v>41</v>
      </c>
      <c r="J23" s="179"/>
      <c r="K23" s="179"/>
      <c r="L23" s="179"/>
      <c r="M23" s="181">
        <f>G44</f>
        <v>2748.25</v>
      </c>
      <c r="N23" s="179"/>
      <c r="O23" s="180"/>
      <c r="P23" s="4"/>
      <c r="Q23" s="4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2.75" customHeight="1">
      <c r="A24" s="27"/>
      <c r="B24" s="96" t="s">
        <v>20</v>
      </c>
      <c r="C24" s="109"/>
      <c r="D24" s="105" t="s">
        <v>22</v>
      </c>
      <c r="E24" s="106">
        <f>B4+E7</f>
        <v>8500</v>
      </c>
      <c r="F24" s="107">
        <f>E7</f>
        <v>0</v>
      </c>
      <c r="G24" s="108">
        <f>E24*8%</f>
        <v>680</v>
      </c>
      <c r="H24" s="26"/>
      <c r="I24" s="178" t="s">
        <v>56</v>
      </c>
      <c r="J24" s="179"/>
      <c r="K24" s="182"/>
      <c r="L24" s="129">
        <f>B4</f>
        <v>8500</v>
      </c>
      <c r="M24" s="182"/>
      <c r="N24" s="179"/>
      <c r="O24" s="180"/>
      <c r="P24" s="4"/>
      <c r="Q24" s="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8" customHeight="1">
      <c r="A25" s="27"/>
      <c r="B25" s="14"/>
      <c r="C25" s="14"/>
      <c r="D25" s="111" t="s">
        <v>23</v>
      </c>
      <c r="E25" s="97"/>
      <c r="F25" s="110"/>
      <c r="G25" s="112">
        <v>95</v>
      </c>
      <c r="H25" s="26"/>
      <c r="I25" s="178"/>
      <c r="J25" s="179"/>
      <c r="K25" s="179"/>
      <c r="L25" s="179"/>
      <c r="M25" s="182"/>
      <c r="N25" s="179"/>
      <c r="O25" s="180"/>
      <c r="P25" s="4"/>
      <c r="Q25" s="4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2.75" customHeight="1" hidden="1">
      <c r="A26" s="27"/>
      <c r="B26" s="14"/>
      <c r="C26" s="14"/>
      <c r="D26" s="47" t="s">
        <v>6</v>
      </c>
      <c r="E26" s="34"/>
      <c r="F26" s="48"/>
      <c r="G26" s="49">
        <v>49</v>
      </c>
      <c r="H26" s="26"/>
      <c r="I26" s="178" t="s">
        <v>56</v>
      </c>
      <c r="J26" s="179"/>
      <c r="K26" s="179"/>
      <c r="L26" s="183">
        <f>B4</f>
        <v>8500</v>
      </c>
      <c r="M26" s="182"/>
      <c r="N26" s="179"/>
      <c r="O26" s="180"/>
      <c r="P26" s="4"/>
      <c r="Q26" s="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6.5">
      <c r="A27" s="27"/>
      <c r="B27" s="14"/>
      <c r="C27" s="14"/>
      <c r="D27" s="161" t="s">
        <v>30</v>
      </c>
      <c r="E27" s="159"/>
      <c r="F27" s="162"/>
      <c r="G27" s="163">
        <f>+G23+G24+G25</f>
        <v>957.75</v>
      </c>
      <c r="H27" s="26"/>
      <c r="I27" s="178" t="s">
        <v>60</v>
      </c>
      <c r="J27" s="179"/>
      <c r="K27" s="179"/>
      <c r="L27" s="179"/>
      <c r="M27" s="181">
        <f>G50</f>
        <v>3926.9999999999995</v>
      </c>
      <c r="N27" s="182"/>
      <c r="O27" s="180"/>
      <c r="P27" s="4"/>
      <c r="Q27" s="4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7.25" thickBot="1">
      <c r="A28" s="198"/>
      <c r="B28" s="199"/>
      <c r="C28" s="200" t="s">
        <v>24</v>
      </c>
      <c r="D28" s="201"/>
      <c r="E28" s="199"/>
      <c r="F28" s="201"/>
      <c r="G28" s="202"/>
      <c r="H28" s="26"/>
      <c r="I28" s="184" t="s">
        <v>56</v>
      </c>
      <c r="J28" s="185"/>
      <c r="K28" s="186"/>
      <c r="L28" s="166">
        <f>E51</f>
        <v>11220</v>
      </c>
      <c r="M28" s="185"/>
      <c r="N28" s="185"/>
      <c r="O28" s="187"/>
      <c r="P28" s="4"/>
      <c r="Q28" s="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6.5" hidden="1">
      <c r="A29" s="37"/>
      <c r="B29" s="50"/>
      <c r="C29" s="50"/>
      <c r="D29" s="50"/>
      <c r="E29" s="50"/>
      <c r="F29" s="50"/>
      <c r="G29" s="51"/>
      <c r="H29" s="26"/>
      <c r="I29" s="26"/>
      <c r="J29" s="26"/>
      <c r="K29" s="26"/>
      <c r="L29" s="26"/>
      <c r="M29" s="26"/>
      <c r="N29" s="26"/>
      <c r="O29" s="4"/>
      <c r="P29" s="4"/>
      <c r="Q29" s="4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7.25" thickBot="1">
      <c r="A30" s="27"/>
      <c r="B30" s="14"/>
      <c r="C30" s="14"/>
      <c r="D30" s="14"/>
      <c r="E30" s="41" t="s">
        <v>25</v>
      </c>
      <c r="F30" s="114" t="s">
        <v>48</v>
      </c>
      <c r="G30" s="43" t="s">
        <v>0</v>
      </c>
      <c r="H30" s="26"/>
      <c r="J30" s="26"/>
      <c r="K30" s="26"/>
      <c r="L30" s="26"/>
      <c r="M30" s="26"/>
      <c r="N30" s="26"/>
      <c r="O30" s="4"/>
      <c r="P30" s="4"/>
      <c r="Q30" s="4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6.5">
      <c r="A31" s="115" t="s">
        <v>42</v>
      </c>
      <c r="B31" s="113"/>
      <c r="C31" s="116"/>
      <c r="D31" s="117" t="s">
        <v>12</v>
      </c>
      <c r="E31" s="118">
        <f>F6</f>
        <v>8500</v>
      </c>
      <c r="F31" s="119">
        <v>0.101</v>
      </c>
      <c r="G31" s="120">
        <f>IF(E31&gt;4441,E31*F31,449)</f>
        <v>858.5</v>
      </c>
      <c r="H31" s="26"/>
      <c r="I31" s="175" t="s">
        <v>57</v>
      </c>
      <c r="J31" s="176"/>
      <c r="K31" s="176"/>
      <c r="L31" s="176"/>
      <c r="M31" s="176"/>
      <c r="N31" s="176"/>
      <c r="O31" s="177"/>
      <c r="P31" s="4"/>
      <c r="Q31" s="4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" customFormat="1" ht="16.5" hidden="1">
      <c r="A32" s="27"/>
      <c r="B32" s="42"/>
      <c r="C32" s="42"/>
      <c r="D32" s="52" t="s">
        <v>13</v>
      </c>
      <c r="E32" s="14"/>
      <c r="F32" s="14"/>
      <c r="G32" s="53">
        <f>IF(E31&lt;41050,1214)+(IF((E31&gt;41050)*AND(D33=TRUE),2428))</f>
        <v>1214</v>
      </c>
      <c r="H32" s="26"/>
      <c r="I32" s="178"/>
      <c r="J32" s="179"/>
      <c r="K32" s="179"/>
      <c r="L32" s="179"/>
      <c r="M32" s="179"/>
      <c r="N32" s="179"/>
      <c r="O32" s="180"/>
      <c r="P32" s="4"/>
      <c r="Q32" s="4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" customFormat="1" ht="16.5" hidden="1">
      <c r="A33" s="27"/>
      <c r="B33" s="42"/>
      <c r="C33" s="54"/>
      <c r="D33" s="55" t="b">
        <f>IF(E31&gt;44945,TRUE)</f>
        <v>0</v>
      </c>
      <c r="E33" s="56">
        <f>F15</f>
        <v>8500</v>
      </c>
      <c r="F33" s="57">
        <f>IF(E31&lt;5792,1,0)</f>
        <v>0</v>
      </c>
      <c r="G33" s="58"/>
      <c r="H33" s="26"/>
      <c r="I33" s="178"/>
      <c r="J33" s="179"/>
      <c r="K33" s="179"/>
      <c r="L33" s="179"/>
      <c r="M33" s="179"/>
      <c r="N33" s="179"/>
      <c r="O33" s="180"/>
      <c r="P33" s="4"/>
      <c r="Q33" s="4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" customFormat="1" ht="16.5" hidden="1">
      <c r="A34" s="27"/>
      <c r="B34" s="42"/>
      <c r="C34" s="54"/>
      <c r="D34" s="59">
        <f>IF(11585,E31&lt;=11585)*AND(E31&gt;5792)</f>
        <v>1</v>
      </c>
      <c r="E34" s="57">
        <f>IF(17377,E31&lt;=17377)*AND(E31&gt;11585)</f>
        <v>0</v>
      </c>
      <c r="F34" s="57">
        <f>IF(23170,E31&lt;=23170)*AND(E31&gt;17377)</f>
        <v>0</v>
      </c>
      <c r="G34" s="60"/>
      <c r="H34" s="26"/>
      <c r="I34" s="178"/>
      <c r="J34" s="179"/>
      <c r="K34" s="179"/>
      <c r="L34" s="179"/>
      <c r="M34" s="179"/>
      <c r="N34" s="179"/>
      <c r="O34" s="180"/>
      <c r="P34" s="4"/>
      <c r="Q34" s="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" customFormat="1" ht="16.5" hidden="1">
      <c r="A35" s="46" t="s">
        <v>10</v>
      </c>
      <c r="B35" s="42"/>
      <c r="C35" s="42"/>
      <c r="D35" s="52" t="s">
        <v>19</v>
      </c>
      <c r="E35" s="61"/>
      <c r="F35" s="61"/>
      <c r="G35" s="62"/>
      <c r="H35" s="26"/>
      <c r="I35" s="178"/>
      <c r="J35" s="179"/>
      <c r="K35" s="179"/>
      <c r="L35" s="179"/>
      <c r="M35" s="179"/>
      <c r="N35" s="179"/>
      <c r="O35" s="180"/>
      <c r="P35" s="4"/>
      <c r="Q35" s="4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" customFormat="1" ht="16.5">
      <c r="A36" s="115" t="s">
        <v>43</v>
      </c>
      <c r="B36" s="116"/>
      <c r="C36" s="116"/>
      <c r="D36" s="173" t="s">
        <v>7</v>
      </c>
      <c r="E36" s="63" t="s">
        <v>50</v>
      </c>
      <c r="F36" s="64">
        <v>0.75</v>
      </c>
      <c r="G36" s="53">
        <f>IF(D34=1,G32*F36,0)</f>
        <v>910.5</v>
      </c>
      <c r="H36" s="26"/>
      <c r="I36" s="178" t="s">
        <v>58</v>
      </c>
      <c r="J36" s="179"/>
      <c r="K36" s="179"/>
      <c r="L36" s="179"/>
      <c r="M36" s="188">
        <f>G24</f>
        <v>680</v>
      </c>
      <c r="N36" s="179"/>
      <c r="O36" s="180"/>
      <c r="P36" s="4"/>
      <c r="Q36" s="4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6.5">
      <c r="A37" s="115" t="s">
        <v>35</v>
      </c>
      <c r="B37" s="116"/>
      <c r="C37" s="116"/>
      <c r="D37" s="173" t="s">
        <v>9</v>
      </c>
      <c r="E37" s="63" t="s">
        <v>51</v>
      </c>
      <c r="F37" s="64">
        <v>0.5</v>
      </c>
      <c r="G37" s="53">
        <f>IF(E34=1,G32*F37,0)</f>
        <v>0</v>
      </c>
      <c r="H37" s="26"/>
      <c r="I37" s="178" t="s">
        <v>59</v>
      </c>
      <c r="J37" s="179"/>
      <c r="K37" s="179"/>
      <c r="L37" s="179"/>
      <c r="M37" s="179"/>
      <c r="N37" s="179"/>
      <c r="O37" s="180"/>
      <c r="P37" s="4"/>
      <c r="Q37" s="4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6.5">
      <c r="A38" s="193" t="s">
        <v>71</v>
      </c>
      <c r="B38" s="128"/>
      <c r="C38" s="128"/>
      <c r="D38" s="173" t="s">
        <v>8</v>
      </c>
      <c r="E38" s="63" t="s">
        <v>52</v>
      </c>
      <c r="F38" s="64">
        <v>0.25</v>
      </c>
      <c r="G38" s="53">
        <f>IF(F34=1,G32*F38,0)</f>
        <v>0</v>
      </c>
      <c r="H38" s="26"/>
      <c r="I38" s="178"/>
      <c r="J38" s="179"/>
      <c r="K38" s="179"/>
      <c r="L38" s="179"/>
      <c r="M38" s="179"/>
      <c r="N38" s="179"/>
      <c r="O38" s="189"/>
      <c r="P38" s="4"/>
      <c r="Q38" s="4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7.25" thickBot="1">
      <c r="A39" s="193" t="s">
        <v>72</v>
      </c>
      <c r="B39" s="194"/>
      <c r="C39" s="139" t="s">
        <v>44</v>
      </c>
      <c r="D39" s="65" t="s">
        <v>69</v>
      </c>
      <c r="E39" s="63" t="s">
        <v>49</v>
      </c>
      <c r="F39" s="64">
        <v>1</v>
      </c>
      <c r="G39" s="53">
        <f>IF(F33=1,G32*F39,0)</f>
        <v>0</v>
      </c>
      <c r="H39" s="26"/>
      <c r="I39" s="178" t="s">
        <v>61</v>
      </c>
      <c r="J39" s="179"/>
      <c r="K39" s="179"/>
      <c r="L39" s="179"/>
      <c r="M39" s="190">
        <f>G50*25%</f>
        <v>981.7499999999999</v>
      </c>
      <c r="N39" s="179"/>
      <c r="O39" s="189"/>
      <c r="P39" s="4"/>
      <c r="Q39" s="4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7.25" thickBot="1">
      <c r="A40" s="174" t="s">
        <v>66</v>
      </c>
      <c r="B40" s="170"/>
      <c r="C40" s="171"/>
      <c r="D40" s="172"/>
      <c r="E40" s="160" t="s">
        <v>67</v>
      </c>
      <c r="F40" s="154"/>
      <c r="G40" s="155">
        <f>(G31+G32)-(G36+G37+G38+G39)+G35+76</f>
        <v>1238</v>
      </c>
      <c r="H40" s="26"/>
      <c r="I40" s="178" t="s">
        <v>62</v>
      </c>
      <c r="J40" s="179"/>
      <c r="K40" s="179"/>
      <c r="L40" s="179"/>
      <c r="M40" s="179"/>
      <c r="N40" s="179"/>
      <c r="O40" s="189"/>
      <c r="P40" s="4"/>
      <c r="Q40" s="4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7.25" hidden="1" thickBot="1">
      <c r="A41" s="7"/>
      <c r="B41" s="7"/>
      <c r="C41" s="7"/>
      <c r="D41" s="67" t="s">
        <v>18</v>
      </c>
      <c r="E41" s="68"/>
      <c r="F41" s="69"/>
      <c r="G41" s="70" t="e">
        <f>((#REF!*F31)-G31)</f>
        <v>#REF!</v>
      </c>
      <c r="H41" s="26"/>
      <c r="I41" s="178"/>
      <c r="J41" s="179"/>
      <c r="K41" s="179"/>
      <c r="L41" s="179"/>
      <c r="M41" s="179"/>
      <c r="N41" s="179"/>
      <c r="O41" s="189"/>
      <c r="P41" s="4"/>
      <c r="Q41" s="4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7.25" hidden="1" thickBot="1">
      <c r="A42" s="7"/>
      <c r="B42" s="7"/>
      <c r="C42" s="7"/>
      <c r="D42" s="7"/>
      <c r="E42" s="7"/>
      <c r="F42" s="7"/>
      <c r="G42" s="7"/>
      <c r="H42" s="26"/>
      <c r="I42" s="178"/>
      <c r="J42" s="179"/>
      <c r="K42" s="179"/>
      <c r="L42" s="179"/>
      <c r="M42" s="179"/>
      <c r="N42" s="179"/>
      <c r="O42" s="189"/>
      <c r="P42" s="4"/>
      <c r="Q42" s="4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7.25" thickBot="1">
      <c r="A43" s="140"/>
      <c r="C43" s="156"/>
      <c r="D43" s="156"/>
      <c r="E43" s="156"/>
      <c r="F43" s="156"/>
      <c r="G43" s="71" t="s">
        <v>28</v>
      </c>
      <c r="H43" s="26"/>
      <c r="I43" s="184"/>
      <c r="J43" s="185"/>
      <c r="K43" s="185"/>
      <c r="L43" s="185"/>
      <c r="M43" s="185"/>
      <c r="N43" s="185"/>
      <c r="O43" s="191"/>
      <c r="P43" s="4"/>
      <c r="Q43" s="4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7.25" thickBot="1">
      <c r="A44" s="140"/>
      <c r="C44" s="157" t="s">
        <v>29</v>
      </c>
      <c r="D44" s="150"/>
      <c r="E44" s="158">
        <f>(G17+G27+G40)/D48</f>
        <v>0.16166176470588237</v>
      </c>
      <c r="F44" s="150" t="s">
        <v>64</v>
      </c>
      <c r="G44" s="72">
        <f>+G17+G27+G40</f>
        <v>2748.25</v>
      </c>
      <c r="H44" s="26"/>
      <c r="P44" s="4"/>
      <c r="Q44" s="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5.75" thickBot="1">
      <c r="A45" s="7"/>
      <c r="B45" s="7"/>
      <c r="C45" s="7"/>
      <c r="D45" s="7"/>
      <c r="E45" s="7"/>
      <c r="F45" s="7"/>
      <c r="G45" s="7"/>
      <c r="H45" s="7"/>
      <c r="P45" s="4"/>
      <c r="Q45" s="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.75" thickBot="1">
      <c r="A46" s="73" t="s">
        <v>68</v>
      </c>
      <c r="B46" s="24"/>
      <c r="C46" s="24"/>
      <c r="D46" s="74"/>
      <c r="E46" s="24"/>
      <c r="F46" s="74"/>
      <c r="G46" s="75"/>
      <c r="H46" s="76"/>
      <c r="I46" s="7"/>
      <c r="J46" s="7"/>
      <c r="K46" s="7"/>
      <c r="L46" s="7"/>
      <c r="M46" s="7"/>
      <c r="N46" s="7"/>
      <c r="O46" s="4"/>
      <c r="P46" s="4"/>
      <c r="Q46" s="4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5.75" thickBot="1">
      <c r="A47" s="27"/>
      <c r="B47" s="14"/>
      <c r="C47" s="14"/>
      <c r="D47" s="14"/>
      <c r="E47" s="14"/>
      <c r="F47" s="14"/>
      <c r="G47" s="33"/>
      <c r="H47" s="76"/>
      <c r="I47" s="217" t="s">
        <v>36</v>
      </c>
      <c r="J47" s="77"/>
      <c r="K47" s="78"/>
      <c r="L47" s="8"/>
      <c r="M47" s="77"/>
      <c r="N47" s="79"/>
      <c r="O47" s="4"/>
      <c r="P47" s="4"/>
      <c r="Q47" s="4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.75" thickBot="1">
      <c r="A48" s="141" t="s">
        <v>26</v>
      </c>
      <c r="B48" s="121"/>
      <c r="C48" s="121"/>
      <c r="D48" s="84">
        <v>17000</v>
      </c>
      <c r="E48" s="14"/>
      <c r="F48" s="14"/>
      <c r="G48" s="33"/>
      <c r="H48" s="22"/>
      <c r="I48" s="123" t="s">
        <v>37</v>
      </c>
      <c r="J48" s="124"/>
      <c r="K48" s="125"/>
      <c r="L48" s="126"/>
      <c r="M48" s="124"/>
      <c r="N48" s="127"/>
      <c r="O48" s="4"/>
      <c r="P48" s="4"/>
      <c r="Q48" s="4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5.75" thickBot="1">
      <c r="A49" s="27"/>
      <c r="B49" s="14"/>
      <c r="C49" s="14"/>
      <c r="D49" s="14" t="s">
        <v>32</v>
      </c>
      <c r="E49" s="14"/>
      <c r="F49" s="14"/>
      <c r="G49" s="33"/>
      <c r="H49" s="22"/>
      <c r="I49" s="80"/>
      <c r="J49" s="81"/>
      <c r="K49" s="82"/>
      <c r="L49" s="9"/>
      <c r="M49" s="81"/>
      <c r="N49" s="83"/>
      <c r="O49" s="4"/>
      <c r="P49" s="4"/>
      <c r="Q49" s="4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.75" thickBot="1">
      <c r="A50" s="149" t="s">
        <v>65</v>
      </c>
      <c r="B50" s="150"/>
      <c r="C50" s="150"/>
      <c r="D50" s="151"/>
      <c r="E50" s="152"/>
      <c r="F50" s="153"/>
      <c r="G50" s="87">
        <f>(D48*22.9%)+(D48*0.2%)</f>
        <v>3926.9999999999995</v>
      </c>
      <c r="H50" s="22"/>
      <c r="I50" s="165" t="s">
        <v>38</v>
      </c>
      <c r="J50" s="166"/>
      <c r="K50" s="167"/>
      <c r="L50" s="168"/>
      <c r="M50" s="166"/>
      <c r="N50" s="169"/>
      <c r="O50" s="4"/>
      <c r="P50" s="4"/>
      <c r="Q50" s="4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.75" thickBot="1">
      <c r="A51" s="85"/>
      <c r="B51" s="86"/>
      <c r="C51" s="86"/>
      <c r="D51" s="85" t="s">
        <v>63</v>
      </c>
      <c r="E51" s="88">
        <f>D48-(D48*34%)</f>
        <v>11220</v>
      </c>
      <c r="F51" s="14"/>
      <c r="G51" s="33"/>
      <c r="H51" s="22"/>
      <c r="I51" s="7"/>
      <c r="J51" s="7"/>
      <c r="K51" s="7"/>
      <c r="L51" s="7"/>
      <c r="M51" s="7"/>
      <c r="N51" s="7"/>
      <c r="O51" s="4"/>
      <c r="P51" s="4"/>
      <c r="Q51" s="4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5.75" thickBot="1">
      <c r="A52" s="89"/>
      <c r="B52" s="66"/>
      <c r="C52" s="66"/>
      <c r="D52" s="66"/>
      <c r="E52" s="66"/>
      <c r="F52" s="66"/>
      <c r="G52" s="90"/>
      <c r="H52" s="22"/>
      <c r="I52" s="7"/>
      <c r="J52" s="7"/>
      <c r="K52" s="7"/>
      <c r="L52" s="7"/>
      <c r="M52" s="7"/>
      <c r="N52" s="7"/>
      <c r="O52" s="4"/>
      <c r="P52" s="4"/>
      <c r="Q52" s="4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"/>
      <c r="P53" s="4"/>
      <c r="Q53" s="4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"/>
      <c r="P54" s="4"/>
      <c r="Q54" s="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5.75" hidden="1" thickBot="1">
      <c r="A56" s="7"/>
      <c r="B56" s="7"/>
      <c r="C56" s="7"/>
      <c r="D56" s="7"/>
      <c r="E56" s="7"/>
      <c r="F56" s="7"/>
      <c r="G56" s="7"/>
      <c r="H56" s="7"/>
      <c r="I56" s="15"/>
      <c r="J56" s="16"/>
      <c r="K56" s="16"/>
      <c r="L56" s="16"/>
      <c r="M56" s="16"/>
      <c r="N56" s="17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5">
      <c r="A57" s="7"/>
      <c r="B57" s="22"/>
      <c r="C57" s="22"/>
      <c r="D57" s="22"/>
      <c r="E57" s="22"/>
      <c r="F57" s="22"/>
      <c r="G57" s="22"/>
      <c r="H57" s="7"/>
      <c r="I57" s="7"/>
      <c r="J57" s="7"/>
      <c r="K57" s="7"/>
      <c r="L57" s="7"/>
      <c r="M57" s="7"/>
      <c r="N57" s="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5">
      <c r="A58" s="7"/>
      <c r="B58" s="22"/>
      <c r="C58" s="22"/>
      <c r="D58" s="22"/>
      <c r="E58" s="22"/>
      <c r="F58" s="22"/>
      <c r="G58" s="22"/>
      <c r="H58" s="7"/>
      <c r="I58" s="7"/>
      <c r="J58" s="7"/>
      <c r="K58" s="7"/>
      <c r="L58" s="7"/>
      <c r="M58" s="7"/>
      <c r="N58" s="7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6.5">
      <c r="A59" s="7"/>
      <c r="B59" s="22"/>
      <c r="C59" s="22"/>
      <c r="D59" s="22"/>
      <c r="E59" s="22"/>
      <c r="F59" s="22"/>
      <c r="G59" s="22"/>
      <c r="H59" s="7"/>
      <c r="I59" s="7"/>
      <c r="J59" s="7"/>
      <c r="K59" s="7"/>
      <c r="L59" s="7"/>
      <c r="M59" s="7"/>
      <c r="N59" s="2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6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14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6"/>
    </row>
    <row r="62" spans="1:14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6"/>
    </row>
    <row r="63" spans="1:14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6"/>
    </row>
    <row r="64" spans="1:14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6"/>
    </row>
    <row r="65" spans="1:14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9:14" ht="14.25">
      <c r="I67" s="7"/>
      <c r="J67" s="7"/>
      <c r="K67" s="7"/>
      <c r="L67" s="7"/>
      <c r="M67" s="7"/>
      <c r="N67" s="7"/>
    </row>
  </sheetData>
  <sheetProtection/>
  <printOptions/>
  <pageMargins left="0.49" right="0.32" top="0.26" bottom="0.4330708661417323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NOIRET</dc:creator>
  <cp:keywords/>
  <dc:description/>
  <cp:lastModifiedBy>Serveur</cp:lastModifiedBy>
  <cp:lastPrinted>2013-01-29T06:54:39Z</cp:lastPrinted>
  <dcterms:created xsi:type="dcterms:W3CDTF">2000-02-22T09:09:10Z</dcterms:created>
  <dcterms:modified xsi:type="dcterms:W3CDTF">2017-03-01T16:07:21Z</dcterms:modified>
  <cp:category/>
  <cp:version/>
  <cp:contentType/>
  <cp:contentStatus/>
</cp:coreProperties>
</file>